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56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47" i="1" l="1"/>
  <c r="E45" i="1"/>
  <c r="D47" i="1"/>
  <c r="D46" i="1"/>
  <c r="D45" i="1"/>
  <c r="F23" i="1"/>
  <c r="E23" i="1"/>
  <c r="E38" i="1"/>
  <c r="F37" i="1"/>
  <c r="F38" i="1" s="1"/>
  <c r="G14" i="1"/>
  <c r="E33" i="1"/>
  <c r="F36" i="1"/>
  <c r="G36" i="1" s="1"/>
  <c r="E15" i="1"/>
  <c r="E13" i="1"/>
  <c r="E12" i="1"/>
  <c r="E11" i="1"/>
  <c r="E7" i="1"/>
  <c r="E20" i="1"/>
  <c r="F28" i="1"/>
  <c r="E21" i="1"/>
  <c r="E24" i="1"/>
  <c r="E25" i="1"/>
  <c r="E27" i="1"/>
  <c r="G27" i="1" s="1"/>
  <c r="G22" i="1"/>
  <c r="G28" i="1" s="1"/>
  <c r="G26" i="1"/>
  <c r="G10" i="1"/>
  <c r="G9" i="1"/>
  <c r="F10" i="1"/>
  <c r="E10" i="1" s="1"/>
  <c r="F9" i="1"/>
  <c r="F35" i="1"/>
  <c r="G35" i="1" s="1"/>
  <c r="F34" i="1"/>
  <c r="G34" i="1" s="1"/>
  <c r="F33" i="1"/>
  <c r="G33" i="1" s="1"/>
  <c r="F32" i="1"/>
  <c r="G32" i="1" s="1"/>
  <c r="F30" i="1"/>
  <c r="F14" i="1"/>
  <c r="E40" i="1" l="1"/>
  <c r="G37" i="1"/>
  <c r="G38" i="1" s="1"/>
  <c r="F16" i="1"/>
  <c r="G16" i="1"/>
  <c r="G30" i="1"/>
  <c r="E28" i="1"/>
  <c r="E46" i="1" s="1"/>
  <c r="F40" i="1"/>
  <c r="E16" i="1"/>
  <c r="E9" i="1"/>
  <c r="E42" i="1" l="1"/>
  <c r="E44" i="1" s="1"/>
  <c r="G40" i="1"/>
  <c r="G42" i="1" s="1"/>
  <c r="F42" i="1"/>
</calcChain>
</file>

<file path=xl/sharedStrings.xml><?xml version="1.0" encoding="utf-8"?>
<sst xmlns="http://schemas.openxmlformats.org/spreadsheetml/2006/main" count="81" uniqueCount="81">
  <si>
    <t>№ п/п</t>
  </si>
  <si>
    <t>Статья расхода</t>
  </si>
  <si>
    <t>ПЛАН, руб. в год</t>
  </si>
  <si>
    <t>1. Обязательные платежи по содержанию ДНТ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</si>
  <si>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</si>
  <si>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</si>
  <si>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</si>
  <si>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</si>
  <si>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</si>
  <si>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</si>
  <si>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</si>
  <si>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</si>
  <si>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</si>
  <si>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2 . ПЛАТЕЖИ ПО МИНИМАЛЬНОМУ ОБЕСПЕЧЕНИЮ ЖИЗНЕДЕЯТЕЛЬНОСТИ ПОСЁЛКА</t>
  </si>
  <si>
    <t>2.1.</t>
  </si>
  <si>
    <t xml:space="preserve">Услуги ЧОП по осуществлению контрольно-пропускного режима на территорию поселка, 5 постов 350 000 руб в мес БЕЗ НАЛОГОВ </t>
  </si>
  <si>
    <t>2.2.</t>
  </si>
  <si>
    <t xml:space="preserve">Услуги вневедомственной охраны (тревожная кнопка) на случай чрезвычайных ситуаций, включая оборудование и 2 кнопки. 5 000 руб в мес </t>
  </si>
  <si>
    <t>2.3.</t>
  </si>
  <si>
    <t>2.4.</t>
  </si>
  <si>
    <t>2.5.</t>
  </si>
  <si>
    <t>Обслуживание и текущий ремонт дренажной системы поселка</t>
  </si>
  <si>
    <t>2.6.</t>
  </si>
  <si>
    <t>2.7.</t>
  </si>
  <si>
    <t>2.8.</t>
  </si>
  <si>
    <t>Специалист по выставлению счетов, работа с дебиторской задолженностью, делопроизводство, работа с собственниками ( 35 390 руб в мес БЕЗ налогов)</t>
  </si>
  <si>
    <t>2.9.</t>
  </si>
  <si>
    <t>Обработка против клещей общественных зон посёлка, включая обработку детской площадки</t>
  </si>
  <si>
    <t>2.10.</t>
  </si>
  <si>
    <t xml:space="preserve">ИТОГО 2-ой блок </t>
  </si>
  <si>
    <t>3. Инвестиционный блок</t>
  </si>
  <si>
    <t>3.1.</t>
  </si>
  <si>
    <t>Установка лежачих полицейских ( для ограничения скорости передвижения по посёлку)</t>
  </si>
  <si>
    <t>3.2.</t>
  </si>
  <si>
    <t>Установка дорожных знаков ( не более 20 шт. по 4,5 тыс р.) Примечание - данный пункт актуален только вслучае принятия решения по п. 3.1</t>
  </si>
  <si>
    <t>3.3</t>
  </si>
  <si>
    <t>Вывоз диких собак ( около 20 собак по 4 т.р.)</t>
  </si>
  <si>
    <t>3.4.</t>
  </si>
  <si>
    <t>3.5.</t>
  </si>
  <si>
    <t>Установка средств слежения</t>
  </si>
  <si>
    <t>3.6.</t>
  </si>
  <si>
    <t>Расходы на юридические услуги оказываемые товариществу</t>
  </si>
  <si>
    <t xml:space="preserve">ИТОГО 3-ий блок </t>
  </si>
  <si>
    <t>4.</t>
  </si>
  <si>
    <t>Обязательные налоги и платежи</t>
  </si>
  <si>
    <t>ИТОГО по всем блокам с налогами и сборами</t>
  </si>
  <si>
    <t>Бюджет 2015</t>
  </si>
  <si>
    <t>ДНП "Медвежье Озеро 2014"</t>
  </si>
  <si>
    <t>Специалист по бухгалтерскому и надоговому учёту</t>
  </si>
  <si>
    <t>Расходы на проведение общих собраний 2 раза в год</t>
  </si>
  <si>
    <t>Аренда юридического адреса Партнёрства</t>
  </si>
  <si>
    <t>Аренда помещения правления и охраны</t>
  </si>
  <si>
    <t xml:space="preserve">Услуги банка </t>
  </si>
  <si>
    <t>Услуги почты</t>
  </si>
  <si>
    <t>Утилизация и вывоз бытовых отходов по договору со специализированной организацией</t>
  </si>
  <si>
    <t xml:space="preserve">Обслуживание и текущий ремонт электрохозяйства поселка </t>
  </si>
  <si>
    <t xml:space="preserve">Чистка снега ( с 15 ноября по 15 апреля) </t>
  </si>
  <si>
    <t xml:space="preserve">В прошлом году тратили примерно 50-60 тыс в мес, но учтите что зима говорят будет очень снежной. </t>
  </si>
  <si>
    <t>ПЛАН, руб. в месяц в ЗИМНИЙ ПЕРИОД с 15.11 - 15.04</t>
  </si>
  <si>
    <t>ПЛАН, руб. в месяц в ЛЕТНИЙ ПЕРИОД</t>
  </si>
  <si>
    <t>РАЗОВЫЕ ТРАТЫ ТОЛЬКО В АПРЕЛЕ И СЕНТЯБРЕ - СУММА УКАЗАНА ООООЧЕНЬ ДРАФТ</t>
  </si>
  <si>
    <t xml:space="preserve">Обслуживание ЗОП ( ИОП) Комендант посёлка и рабочие </t>
  </si>
  <si>
    <t>разово</t>
  </si>
  <si>
    <t>можно помыть 3 раза за летний сезон - этого достаточно пока</t>
  </si>
  <si>
    <t xml:space="preserve">коменданта нам пока не надо. Можно пока совместить с функционалом специалиста. Рабочих нанимаем постоянно для уборки территории, покоса травы </t>
  </si>
  <si>
    <t>Чистка дорог в летнее время  водой -  поливальной машиной с щёткой с мая по октябрь + уборка поваленных деревьев</t>
  </si>
  <si>
    <t>Материалы, инструменты , сырьё, инвентарь, хоз принадлежности ( бензин для бензопилы, триммеры для покоса травы, ломаты, перчатки и т.д.) + ПЕСОК ДЛЯ ПОСЫПКИ ДОРОГ ЗИМОЙ</t>
  </si>
  <si>
    <t>покупка песка - разово</t>
  </si>
  <si>
    <t xml:space="preserve">УК разрешила их установку. СТАВИТЬ НАДО!!! Люди "летают" по посёлку и им всё всё-равно. За этот год уже несколько неприятных ситуаций произошло! </t>
  </si>
  <si>
    <t>3.7</t>
  </si>
  <si>
    <t>Информационные баннеры</t>
  </si>
  <si>
    <t>пока собак ( после последнего вывоза весной) больше нет в посёлке. Но в бюджет эту сумму предлагаю заложить - если не потратим…значит сэкономим</t>
  </si>
  <si>
    <t>Обслуживание и текущий ремонт площадок и ограждений для сбора бытовых отходов. Установки доп. Загрождения и чипов</t>
  </si>
  <si>
    <t xml:space="preserve">украли замки ( надо купить и приварить их). Предложение - установить доп сетку ( покажу на собрании) и сделать электронный замок и выдать карточки на выброс мусора только тем , кто её выбрасывает и платит. Сейчас площадкой пользуются все , а платят НЕ все. </t>
  </si>
  <si>
    <t>Расходы на лицензирование необходимого програмного обеспечения 1С, КОНТУР ( для сдачи деклараций через интернет)</t>
  </si>
  <si>
    <t>Ориентировочная плата в мес в среднем по году с ОДНОГО ПЛАТЕЛЬЩИКА</t>
  </si>
  <si>
    <t>Очень надо установить - т.к. стало процветать воровство в посёлке. Давайте начнём хотя бы с малого</t>
  </si>
  <si>
    <t>3.8.</t>
  </si>
  <si>
    <t>Изготовление копии плана застройки посёлка на ДНП</t>
  </si>
  <si>
    <t>Канцелярские расходы, расходы на орг.технику ( компьютер, принтер, картриджи , пропуска, плёнка для ламинатор)</t>
  </si>
  <si>
    <t>ждём требования от УК. Для эксплуатации сети и включения общего освещения от нас нужен дипломированный представитель. Поэтому ставлю пока предварительную сумму. Скорее всего этих затрат не будет и перебросим на иные затраты по необходимости ( вдруг собаки появятся)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</si>
</sst>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000000"/>
      <name val="Verdana"/>
      <family val="2"/>
      <charset val="204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8999908444471571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Border="1"/>
    <xf numFmtId="4" fontId="0" fillId="0" borderId="2" xfId="0" applyNumberFormat="1" applyBorder="1"/>
    <xf numFmtId="0" fontId="0" fillId="0" borderId="3" xfId="0" applyFill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Fill="1" applyBorder="1" applyAlignment="1">
      <alignment horizontal="left" vertical="center"/>
    </xf>
    <xf numFmtId="4" fontId="2" fillId="0" borderId="8" xfId="0" applyNumberFormat="1" applyFont="1" applyBorder="1" applyAlignment="1">
      <alignment vertical="center"/>
    </xf>
    <xf numFmtId="49" fontId="0" fillId="0" borderId="13" xfId="0" applyNumberFormat="1" applyFill="1" applyBorder="1" applyAlignment="1">
      <alignment horizontal="left" vertical="center"/>
    </xf>
    <xf numFmtId="4" fontId="2" fillId="0" borderId="14" xfId="0" applyNumberFormat="1" applyFont="1" applyBorder="1" applyAlignment="1">
      <alignment vertical="center"/>
    </xf>
    <xf numFmtId="4" fontId="7" fillId="0" borderId="14" xfId="0" applyNumberFormat="1" applyFont="1" applyBorder="1" applyAlignment="1">
      <alignment vertical="center"/>
    </xf>
    <xf numFmtId="49" fontId="0" fillId="0" borderId="17" xfId="0" applyNumberFormat="1" applyFill="1" applyBorder="1" applyAlignment="1">
      <alignment horizontal="left" vertical="center"/>
    </xf>
    <xf numFmtId="4" fontId="2" fillId="0" borderId="19" xfId="0" applyNumberFormat="1" applyFont="1" applyBorder="1" applyAlignment="1">
      <alignment vertical="center"/>
    </xf>
    <xf numFmtId="49" fontId="0" fillId="2" borderId="0" xfId="0" applyNumberFormat="1" applyFill="1" applyAlignment="1">
      <alignment horizontal="left" vertical="center"/>
    </xf>
    <xf numFmtId="0" fontId="0" fillId="2" borderId="0" xfId="0" applyFill="1" applyAlignment="1">
      <alignment vertical="center"/>
    </xf>
    <xf numFmtId="4" fontId="2" fillId="2" borderId="14" xfId="0" applyNumberFormat="1" applyFont="1" applyFill="1" applyBorder="1" applyAlignment="1">
      <alignment vertical="center"/>
    </xf>
    <xf numFmtId="49" fontId="0" fillId="2" borderId="1" xfId="0" applyNumberFormat="1" applyFill="1" applyBorder="1" applyAlignment="1">
      <alignment horizontal="left" vertical="center"/>
    </xf>
    <xf numFmtId="4" fontId="2" fillId="2" borderId="8" xfId="0" applyNumberFormat="1" applyFont="1" applyFill="1" applyBorder="1" applyAlignment="1">
      <alignment vertical="center"/>
    </xf>
    <xf numFmtId="49" fontId="0" fillId="2" borderId="17" xfId="0" applyNumberFormat="1" applyFill="1" applyBorder="1" applyAlignment="1">
      <alignment horizontal="left" vertical="center"/>
    </xf>
    <xf numFmtId="4" fontId="2" fillId="2" borderId="19" xfId="0" applyNumberFormat="1" applyFont="1" applyFill="1" applyBorder="1" applyAlignment="1">
      <alignment vertical="center"/>
    </xf>
    <xf numFmtId="49" fontId="0" fillId="0" borderId="11" xfId="0" applyNumberFormat="1" applyFill="1" applyBorder="1" applyAlignment="1">
      <alignment horizontal="left" vertical="center"/>
    </xf>
    <xf numFmtId="4" fontId="2" fillId="0" borderId="12" xfId="0" applyNumberFormat="1" applyFont="1" applyBorder="1" applyAlignment="1">
      <alignment vertical="center"/>
    </xf>
    <xf numFmtId="49" fontId="0" fillId="0" borderId="15" xfId="0" applyNumberFormat="1" applyFill="1" applyBorder="1" applyAlignment="1">
      <alignment horizontal="left" vertical="center"/>
    </xf>
    <xf numFmtId="4" fontId="2" fillId="0" borderId="16" xfId="0" applyNumberFormat="1" applyFont="1" applyBorder="1" applyAlignment="1">
      <alignment vertical="center"/>
    </xf>
    <xf numFmtId="49" fontId="0" fillId="0" borderId="3" xfId="0" applyNumberFormat="1" applyFill="1" applyBorder="1" applyAlignment="1">
      <alignment horizontal="left" vertical="center"/>
    </xf>
    <xf numFmtId="4" fontId="2" fillId="0" borderId="6" xfId="0" applyNumberFormat="1" applyFont="1" applyBorder="1" applyAlignment="1">
      <alignment vertical="center"/>
    </xf>
    <xf numFmtId="49" fontId="0" fillId="0" borderId="0" xfId="0" applyNumberFormat="1" applyFill="1" applyAlignment="1">
      <alignment horizontal="left" vertical="center"/>
    </xf>
    <xf numFmtId="49" fontId="2" fillId="0" borderId="9" xfId="0" applyNumberFormat="1" applyFont="1" applyFill="1" applyBorder="1" applyAlignment="1">
      <alignment horizontal="left" vertical="center"/>
    </xf>
    <xf numFmtId="4" fontId="2" fillId="0" borderId="10" xfId="0" applyNumberFormat="1" applyFont="1" applyBorder="1" applyAlignment="1">
      <alignment vertical="center"/>
    </xf>
    <xf numFmtId="4" fontId="0" fillId="0" borderId="0" xfId="0" applyNumberFormat="1"/>
    <xf numFmtId="49" fontId="3" fillId="3" borderId="1" xfId="0" applyNumberFormat="1" applyFont="1" applyFill="1" applyBorder="1" applyAlignment="1">
      <alignment horizontal="left" vertical="center"/>
    </xf>
    <xf numFmtId="4" fontId="3" fillId="3" borderId="8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49" fontId="6" fillId="0" borderId="0" xfId="0" applyNumberFormat="1" applyFont="1" applyFill="1" applyBorder="1" applyAlignment="1">
      <alignment horizontal="center" vertical="center"/>
    </xf>
    <xf numFmtId="0" fontId="2" fillId="0" borderId="0" xfId="0" applyFont="1"/>
    <xf numFmtId="4" fontId="2" fillId="0" borderId="0" xfId="0" applyNumberFormat="1" applyFont="1"/>
    <xf numFmtId="49" fontId="0" fillId="0" borderId="23" xfId="0" applyNumberFormat="1" applyBorder="1"/>
    <xf numFmtId="4" fontId="0" fillId="0" borderId="24" xfId="0" applyNumberFormat="1" applyBorder="1"/>
    <xf numFmtId="49" fontId="0" fillId="0" borderId="22" xfId="0" applyNumberFormat="1" applyBorder="1"/>
    <xf numFmtId="4" fontId="0" fillId="0" borderId="20" xfId="0" applyNumberFormat="1" applyBorder="1"/>
    <xf numFmtId="49" fontId="0" fillId="0" borderId="25" xfId="0" applyNumberFormat="1" applyBorder="1"/>
    <xf numFmtId="4" fontId="0" fillId="0" borderId="26" xfId="0" applyNumberFormat="1" applyBorder="1"/>
    <xf numFmtId="0" fontId="0" fillId="0" borderId="6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2" fillId="0" borderId="10" xfId="0" applyFont="1" applyBorder="1" applyAlignment="1">
      <alignment horizontal="justify" vertical="center" wrapText="1"/>
    </xf>
    <xf numFmtId="0" fontId="2" fillId="0" borderId="10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44</xdr:row>
      <xdr:rowOff>0</xdr:rowOff>
    </xdr:from>
    <xdr:to>
      <xdr:col>7</xdr:col>
      <xdr:colOff>88900</xdr:colOff>
      <xdr:row>47</xdr:row>
      <xdr:rowOff>59779</xdr:rowOff>
    </xdr:to>
    <xdr:pic>
      <xdr:nvPicPr>
        <xdr:cNvPr id="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26244004"/>
          <a:ext cx="774700" cy="483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47"/>
  <sheetViews>
    <sheetView tabSelected="1" workbookViewId="0">
      <selection activeCell="H21" sqref="H21"/>
    </sheetView>
  </sheetViews>
  <sheetFormatPr defaultRowHeight="15" x14ac:dyDescent="0.25"/>
  <cols>
    <col min="1" max="1" width="6.28515625" style="1" customWidth="1"/>
    <col min="3" max="3" width="13.42578125" customWidth="1"/>
    <col min="4" max="4" width="93" customWidth="1"/>
    <col min="5" max="5" width="19.7109375" style="33" customWidth="1"/>
    <col min="6" max="7" width="22" customWidth="1"/>
    <col min="8" max="92" width="9.140625" style="1"/>
  </cols>
  <sheetData>
    <row r="1" spans="1:92" x14ac:dyDescent="0.25">
      <c r="A1" s="73" t="s">
        <v>46</v>
      </c>
      <c r="B1" s="73"/>
      <c r="C1" s="73"/>
      <c r="D1" s="73"/>
      <c r="E1" s="73"/>
      <c r="F1" s="73"/>
      <c r="G1" s="39"/>
    </row>
    <row r="2" spans="1:92" x14ac:dyDescent="0.25">
      <c r="A2" s="73" t="s">
        <v>47</v>
      </c>
      <c r="B2" s="73"/>
      <c r="C2" s="73"/>
      <c r="D2" s="73"/>
      <c r="E2" s="73"/>
      <c r="F2" s="73"/>
      <c r="G2" s="39"/>
    </row>
    <row r="3" spans="1:92" ht="16.5" thickBot="1" x14ac:dyDescent="0.3">
      <c r="A3" s="74"/>
      <c r="B3" s="75"/>
      <c r="C3" s="75"/>
      <c r="D3" s="75"/>
      <c r="E3" s="75"/>
      <c r="F3" s="75"/>
      <c r="G3" s="40"/>
    </row>
    <row r="4" spans="1:92" x14ac:dyDescent="0.25">
      <c r="A4" s="2"/>
      <c r="B4" s="3"/>
      <c r="C4" s="3"/>
      <c r="D4" s="3"/>
      <c r="E4" s="4"/>
      <c r="F4" s="3"/>
      <c r="G4" s="3"/>
    </row>
    <row r="5" spans="1:92" s="9" customFormat="1" ht="45.75" thickBot="1" x14ac:dyDescent="0.3">
      <c r="A5" s="5" t="s">
        <v>0</v>
      </c>
      <c r="B5" s="70" t="s">
        <v>1</v>
      </c>
      <c r="C5" s="71"/>
      <c r="D5" s="71"/>
      <c r="E5" s="6" t="s">
        <v>2</v>
      </c>
      <c r="F5" s="7" t="s">
        <v>58</v>
      </c>
      <c r="G5" s="7" t="s">
        <v>59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</row>
    <row r="6" spans="1:92" s="9" customFormat="1" ht="19.5" thickBot="1" x14ac:dyDescent="0.3">
      <c r="A6" s="66" t="s">
        <v>3</v>
      </c>
      <c r="B6" s="67"/>
      <c r="C6" s="67"/>
      <c r="D6" s="67"/>
      <c r="E6" s="67"/>
      <c r="F6" s="67"/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</row>
    <row r="7" spans="1:92" s="9" customFormat="1" x14ac:dyDescent="0.25">
      <c r="A7" s="10" t="s">
        <v>4</v>
      </c>
      <c r="B7" s="72" t="s">
        <v>48</v>
      </c>
      <c r="C7" s="72"/>
      <c r="D7" s="72"/>
      <c r="E7" s="11">
        <f>F7*12</f>
        <v>360000</v>
      </c>
      <c r="F7" s="11">
        <v>30000</v>
      </c>
      <c r="G7" s="11">
        <v>30000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</row>
    <row r="8" spans="1:92" s="9" customFormat="1" x14ac:dyDescent="0.25">
      <c r="A8" s="12" t="s">
        <v>5</v>
      </c>
      <c r="B8" s="61" t="s">
        <v>51</v>
      </c>
      <c r="C8" s="61"/>
      <c r="D8" s="61"/>
      <c r="E8" s="13">
        <v>0</v>
      </c>
      <c r="F8" s="13">
        <v>0</v>
      </c>
      <c r="G8" s="13">
        <v>0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</row>
    <row r="9" spans="1:92" s="9" customFormat="1" x14ac:dyDescent="0.25">
      <c r="A9" s="12" t="s">
        <v>6</v>
      </c>
      <c r="B9" s="61" t="s">
        <v>50</v>
      </c>
      <c r="C9" s="61"/>
      <c r="D9" s="61"/>
      <c r="E9" s="14">
        <f>F9*11</f>
        <v>15000.000000000002</v>
      </c>
      <c r="F9" s="13">
        <f>15000/11</f>
        <v>1363.6363636363637</v>
      </c>
      <c r="G9" s="13">
        <f>15000/11</f>
        <v>1363.6363636363637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</row>
    <row r="10" spans="1:92" s="9" customFormat="1" x14ac:dyDescent="0.25">
      <c r="A10" s="12" t="s">
        <v>7</v>
      </c>
      <c r="B10" s="61" t="s">
        <v>49</v>
      </c>
      <c r="C10" s="61"/>
      <c r="D10" s="61"/>
      <c r="E10" s="13">
        <f>F10*12</f>
        <v>40000</v>
      </c>
      <c r="F10" s="13">
        <f>40000/12</f>
        <v>3333.3333333333335</v>
      </c>
      <c r="G10" s="13">
        <f>40000/12</f>
        <v>3333.3333333333335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</row>
    <row r="11" spans="1:92" s="9" customFormat="1" x14ac:dyDescent="0.25">
      <c r="A11" s="12" t="s">
        <v>8</v>
      </c>
      <c r="B11" s="61" t="s">
        <v>52</v>
      </c>
      <c r="C11" s="61"/>
      <c r="D11" s="61"/>
      <c r="E11" s="13">
        <f>F11*12</f>
        <v>42000</v>
      </c>
      <c r="F11" s="13">
        <v>3500</v>
      </c>
      <c r="G11" s="13">
        <v>3500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</row>
    <row r="12" spans="1:92" s="9" customFormat="1" x14ac:dyDescent="0.25">
      <c r="A12" s="12" t="s">
        <v>9</v>
      </c>
      <c r="B12" s="61" t="s">
        <v>53</v>
      </c>
      <c r="C12" s="61"/>
      <c r="D12" s="61"/>
      <c r="E12" s="13">
        <f>F12*12</f>
        <v>12000</v>
      </c>
      <c r="F12" s="13">
        <v>1000</v>
      </c>
      <c r="G12" s="13">
        <v>1000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</row>
    <row r="13" spans="1:92" s="9" customFormat="1" x14ac:dyDescent="0.25">
      <c r="A13" s="12" t="s">
        <v>10</v>
      </c>
      <c r="B13" s="61" t="s">
        <v>79</v>
      </c>
      <c r="C13" s="61"/>
      <c r="D13" s="61"/>
      <c r="E13" s="13">
        <f>F13*12</f>
        <v>18000</v>
      </c>
      <c r="F13" s="13">
        <v>1500</v>
      </c>
      <c r="G13" s="13">
        <v>1500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</row>
    <row r="14" spans="1:92" s="9" customFormat="1" x14ac:dyDescent="0.25">
      <c r="A14" s="12" t="s">
        <v>11</v>
      </c>
      <c r="B14" s="61" t="s">
        <v>74</v>
      </c>
      <c r="C14" s="61"/>
      <c r="D14" s="61"/>
      <c r="E14" s="13">
        <v>25000</v>
      </c>
      <c r="F14" s="13">
        <f>E14/12</f>
        <v>2083.3333333333335</v>
      </c>
      <c r="G14" s="13">
        <f>F14</f>
        <v>2083.3333333333335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</row>
    <row r="15" spans="1:92" s="9" customFormat="1" ht="15.75" thickBot="1" x14ac:dyDescent="0.3">
      <c r="A15" s="15" t="s">
        <v>12</v>
      </c>
      <c r="B15" s="63" t="s">
        <v>54</v>
      </c>
      <c r="C15" s="63"/>
      <c r="D15" s="63"/>
      <c r="E15" s="16">
        <f>F15*12</f>
        <v>360000</v>
      </c>
      <c r="F15" s="16">
        <v>30000</v>
      </c>
      <c r="G15" s="16">
        <v>30000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</row>
    <row r="16" spans="1:92" s="9" customFormat="1" ht="15.75" thickBot="1" x14ac:dyDescent="0.3">
      <c r="A16" s="17"/>
      <c r="B16" s="18"/>
      <c r="C16" s="18"/>
      <c r="D16" s="18"/>
      <c r="E16" s="19">
        <f>SUM(E7:E15)</f>
        <v>872000</v>
      </c>
      <c r="F16" s="19">
        <f t="shared" ref="F16:G16" si="0">SUM(F7:F15)</f>
        <v>72780.303030303039</v>
      </c>
      <c r="G16" s="19">
        <f t="shared" si="0"/>
        <v>72780.303030303039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</row>
    <row r="17" spans="1:92" s="9" customFormat="1" ht="19.5" thickBot="1" x14ac:dyDescent="0.3">
      <c r="A17" s="66" t="s">
        <v>13</v>
      </c>
      <c r="B17" s="67"/>
      <c r="C17" s="67"/>
      <c r="D17" s="67"/>
      <c r="E17" s="67"/>
      <c r="F17" s="67"/>
      <c r="G17" s="41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</row>
    <row r="18" spans="1:92" s="9" customFormat="1" x14ac:dyDescent="0.25">
      <c r="A18" s="10" t="s">
        <v>14</v>
      </c>
      <c r="B18" s="68" t="s">
        <v>15</v>
      </c>
      <c r="C18" s="68"/>
      <c r="D18" s="68"/>
      <c r="E18" s="11">
        <v>0</v>
      </c>
      <c r="F18" s="11">
        <v>0</v>
      </c>
      <c r="G18" s="11">
        <v>0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</row>
    <row r="19" spans="1:92" s="9" customFormat="1" x14ac:dyDescent="0.25">
      <c r="A19" s="12" t="s">
        <v>16</v>
      </c>
      <c r="B19" s="69" t="s">
        <v>17</v>
      </c>
      <c r="C19" s="69"/>
      <c r="D19" s="69"/>
      <c r="E19" s="13">
        <v>0</v>
      </c>
      <c r="F19" s="13">
        <v>0</v>
      </c>
      <c r="G19" s="13">
        <v>0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</row>
    <row r="20" spans="1:92" s="9" customFormat="1" x14ac:dyDescent="0.25">
      <c r="A20" s="12" t="s">
        <v>18</v>
      </c>
      <c r="B20" s="61" t="s">
        <v>55</v>
      </c>
      <c r="C20" s="61"/>
      <c r="D20" s="61"/>
      <c r="E20" s="13">
        <f>F20*12</f>
        <v>72000</v>
      </c>
      <c r="F20" s="13">
        <v>6000</v>
      </c>
      <c r="G20" s="13">
        <v>10000</v>
      </c>
      <c r="H20" s="38" t="s">
        <v>80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</row>
    <row r="21" spans="1:92" s="9" customFormat="1" x14ac:dyDescent="0.25">
      <c r="A21" s="12" t="s">
        <v>19</v>
      </c>
      <c r="B21" s="61" t="s">
        <v>56</v>
      </c>
      <c r="C21" s="61"/>
      <c r="D21" s="61"/>
      <c r="E21" s="13">
        <f>F21*5</f>
        <v>400000</v>
      </c>
      <c r="F21" s="13">
        <v>80000</v>
      </c>
      <c r="G21" s="13">
        <v>0</v>
      </c>
      <c r="H21" s="38" t="s">
        <v>57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</row>
    <row r="22" spans="1:92" s="9" customFormat="1" x14ac:dyDescent="0.25">
      <c r="A22" s="12" t="s">
        <v>20</v>
      </c>
      <c r="B22" s="61" t="s">
        <v>21</v>
      </c>
      <c r="C22" s="61"/>
      <c r="D22" s="62"/>
      <c r="E22" s="13">
        <v>80000</v>
      </c>
      <c r="F22" s="13"/>
      <c r="G22" s="13">
        <f>E22/6</f>
        <v>13333.333333333334</v>
      </c>
      <c r="H22" s="38" t="s">
        <v>60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</row>
    <row r="23" spans="1:92" s="9" customFormat="1" ht="30.75" customHeight="1" x14ac:dyDescent="0.25">
      <c r="A23" s="12" t="s">
        <v>22</v>
      </c>
      <c r="B23" s="61" t="s">
        <v>66</v>
      </c>
      <c r="C23" s="61"/>
      <c r="D23" s="62"/>
      <c r="E23" s="13">
        <f>G23*6+18000</f>
        <v>43200</v>
      </c>
      <c r="F23" s="13">
        <f>18000/6</f>
        <v>3000</v>
      </c>
      <c r="G23" s="13">
        <v>4200</v>
      </c>
      <c r="H23" s="38" t="s">
        <v>67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</row>
    <row r="24" spans="1:92" s="9" customFormat="1" x14ac:dyDescent="0.25">
      <c r="A24" s="12" t="s">
        <v>23</v>
      </c>
      <c r="B24" s="61" t="s">
        <v>61</v>
      </c>
      <c r="C24" s="61"/>
      <c r="D24" s="62"/>
      <c r="E24" s="13">
        <f>F24*6+G24*6</f>
        <v>90000</v>
      </c>
      <c r="F24" s="13">
        <v>5000</v>
      </c>
      <c r="G24" s="13">
        <v>10000</v>
      </c>
      <c r="H24" s="38" t="s">
        <v>64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</row>
    <row r="25" spans="1:92" s="9" customFormat="1" x14ac:dyDescent="0.25">
      <c r="A25" s="12" t="s">
        <v>24</v>
      </c>
      <c r="B25" s="61" t="s">
        <v>25</v>
      </c>
      <c r="C25" s="61"/>
      <c r="D25" s="62"/>
      <c r="E25" s="13">
        <f>35000*12</f>
        <v>420000</v>
      </c>
      <c r="F25" s="13">
        <v>35000</v>
      </c>
      <c r="G25" s="13">
        <v>35000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</row>
    <row r="26" spans="1:92" s="9" customFormat="1" x14ac:dyDescent="0.25">
      <c r="A26" s="12" t="s">
        <v>26</v>
      </c>
      <c r="B26" s="61" t="s">
        <v>27</v>
      </c>
      <c r="C26" s="61"/>
      <c r="D26" s="62"/>
      <c r="E26" s="13">
        <v>30000</v>
      </c>
      <c r="F26" s="13"/>
      <c r="G26" s="13">
        <f>E26/6</f>
        <v>5000</v>
      </c>
      <c r="H26" s="38" t="s">
        <v>62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</row>
    <row r="27" spans="1:92" s="9" customFormat="1" ht="15.75" thickBot="1" x14ac:dyDescent="0.3">
      <c r="A27" s="15" t="s">
        <v>28</v>
      </c>
      <c r="B27" s="63" t="s">
        <v>65</v>
      </c>
      <c r="C27" s="63"/>
      <c r="D27" s="63"/>
      <c r="E27" s="16">
        <f>60000+3000*6</f>
        <v>78000</v>
      </c>
      <c r="F27" s="16">
        <v>3000</v>
      </c>
      <c r="G27" s="16">
        <f>E27/6</f>
        <v>13000</v>
      </c>
      <c r="H27" s="38" t="s">
        <v>63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</row>
    <row r="28" spans="1:92" s="9" customFormat="1" ht="15.75" thickBot="1" x14ac:dyDescent="0.3">
      <c r="A28" s="20"/>
      <c r="B28" s="64" t="s">
        <v>29</v>
      </c>
      <c r="C28" s="64"/>
      <c r="D28" s="65"/>
      <c r="E28" s="21">
        <f>SUM(E18:E27)</f>
        <v>1213200</v>
      </c>
      <c r="F28" s="21">
        <f t="shared" ref="F28:G28" si="1">SUM(F18:F27)</f>
        <v>132000</v>
      </c>
      <c r="G28" s="21">
        <f t="shared" si="1"/>
        <v>90533.333333333343</v>
      </c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</row>
    <row r="29" spans="1:92" s="9" customFormat="1" ht="19.5" thickBot="1" x14ac:dyDescent="0.3">
      <c r="A29" s="58" t="s">
        <v>30</v>
      </c>
      <c r="B29" s="59"/>
      <c r="C29" s="59"/>
      <c r="D29" s="59"/>
      <c r="E29" s="59"/>
      <c r="F29" s="59"/>
      <c r="G29" s="41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</row>
    <row r="30" spans="1:92" s="9" customFormat="1" x14ac:dyDescent="0.25">
      <c r="A30" s="24" t="s">
        <v>31</v>
      </c>
      <c r="B30" s="60" t="s">
        <v>32</v>
      </c>
      <c r="C30" s="60"/>
      <c r="D30" s="60"/>
      <c r="E30" s="25">
        <v>40000</v>
      </c>
      <c r="F30" s="25">
        <f>E30/12</f>
        <v>3333.3333333333335</v>
      </c>
      <c r="G30" s="25">
        <f>F30/12</f>
        <v>277.77777777777777</v>
      </c>
      <c r="H30" s="38" t="s">
        <v>68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</row>
    <row r="31" spans="1:92" s="9" customFormat="1" x14ac:dyDescent="0.25">
      <c r="A31" s="26" t="s">
        <v>33</v>
      </c>
      <c r="B31" s="51" t="s">
        <v>34</v>
      </c>
      <c r="C31" s="51"/>
      <c r="D31" s="51"/>
      <c r="E31" s="27">
        <v>0</v>
      </c>
      <c r="F31" s="27">
        <v>0</v>
      </c>
      <c r="G31" s="27">
        <v>0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</row>
    <row r="32" spans="1:92" s="9" customFormat="1" x14ac:dyDescent="0.25">
      <c r="A32" s="26" t="s">
        <v>35</v>
      </c>
      <c r="B32" s="51" t="s">
        <v>36</v>
      </c>
      <c r="C32" s="51"/>
      <c r="D32" s="51"/>
      <c r="E32" s="27">
        <v>0</v>
      </c>
      <c r="F32" s="27">
        <f t="shared" ref="F32:F37" si="2">E32/12</f>
        <v>0</v>
      </c>
      <c r="G32" s="27">
        <f t="shared" ref="G32:G37" si="3">F32</f>
        <v>0</v>
      </c>
      <c r="H32" s="38" t="s">
        <v>71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</row>
    <row r="33" spans="1:92" s="9" customFormat="1" x14ac:dyDescent="0.25">
      <c r="A33" s="26" t="s">
        <v>37</v>
      </c>
      <c r="B33" s="51" t="s">
        <v>72</v>
      </c>
      <c r="C33" s="51"/>
      <c r="D33" s="51"/>
      <c r="E33" s="27">
        <f>3000+15000+10000</f>
        <v>28000</v>
      </c>
      <c r="F33" s="27">
        <f t="shared" si="2"/>
        <v>2333.3333333333335</v>
      </c>
      <c r="G33" s="27">
        <f t="shared" si="3"/>
        <v>2333.3333333333335</v>
      </c>
      <c r="H33" s="38" t="s">
        <v>73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</row>
    <row r="34" spans="1:92" s="9" customFormat="1" x14ac:dyDescent="0.25">
      <c r="A34" s="26" t="s">
        <v>38</v>
      </c>
      <c r="B34" s="51" t="s">
        <v>39</v>
      </c>
      <c r="C34" s="51"/>
      <c r="D34" s="51"/>
      <c r="E34" s="27">
        <v>0</v>
      </c>
      <c r="F34" s="27">
        <f t="shared" si="2"/>
        <v>0</v>
      </c>
      <c r="G34" s="27">
        <f t="shared" si="3"/>
        <v>0</v>
      </c>
      <c r="H34" s="38" t="s">
        <v>76</v>
      </c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</row>
    <row r="35" spans="1:92" s="9" customFormat="1" ht="15.75" thickBot="1" x14ac:dyDescent="0.3">
      <c r="A35" s="28" t="s">
        <v>40</v>
      </c>
      <c r="B35" s="50" t="s">
        <v>41</v>
      </c>
      <c r="C35" s="50"/>
      <c r="D35" s="50"/>
      <c r="E35" s="29">
        <v>50000</v>
      </c>
      <c r="F35" s="29">
        <f t="shared" si="2"/>
        <v>4166.666666666667</v>
      </c>
      <c r="G35" s="29">
        <f t="shared" si="3"/>
        <v>4166.666666666667</v>
      </c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</row>
    <row r="36" spans="1:92" s="9" customFormat="1" ht="15.75" thickBot="1" x14ac:dyDescent="0.3">
      <c r="A36" s="28" t="s">
        <v>69</v>
      </c>
      <c r="B36" s="50" t="s">
        <v>70</v>
      </c>
      <c r="C36" s="50"/>
      <c r="D36" s="50"/>
      <c r="E36" s="29">
        <v>20000</v>
      </c>
      <c r="F36" s="29">
        <f t="shared" si="2"/>
        <v>1666.6666666666667</v>
      </c>
      <c r="G36" s="29">
        <f t="shared" si="3"/>
        <v>1666.6666666666667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</row>
    <row r="37" spans="1:92" s="9" customFormat="1" ht="15.75" thickBot="1" x14ac:dyDescent="0.3">
      <c r="A37" s="28" t="s">
        <v>77</v>
      </c>
      <c r="B37" s="50" t="s">
        <v>78</v>
      </c>
      <c r="C37" s="50"/>
      <c r="D37" s="50"/>
      <c r="E37" s="29">
        <v>25000</v>
      </c>
      <c r="F37" s="29">
        <f t="shared" si="2"/>
        <v>2083.3333333333335</v>
      </c>
      <c r="G37" s="29">
        <f t="shared" si="3"/>
        <v>2083.3333333333335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</row>
    <row r="38" spans="1:92" s="9" customFormat="1" ht="15.75" thickBot="1" x14ac:dyDescent="0.3">
      <c r="A38" s="22"/>
      <c r="B38" s="52" t="s">
        <v>42</v>
      </c>
      <c r="C38" s="52"/>
      <c r="D38" s="53"/>
      <c r="E38" s="23">
        <f>SUM(E30:E37)</f>
        <v>163000</v>
      </c>
      <c r="F38" s="23">
        <f>SUM(F30:F37)</f>
        <v>13583.333333333334</v>
      </c>
      <c r="G38" s="23">
        <f>SUM(G30:G37)</f>
        <v>10527.777777777779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</row>
    <row r="39" spans="1:92" s="9" customFormat="1" ht="15.75" thickBot="1" x14ac:dyDescent="0.3">
      <c r="A39" s="30"/>
      <c r="E39" s="13"/>
      <c r="F39" s="13"/>
      <c r="G39" s="13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</row>
    <row r="40" spans="1:92" s="9" customFormat="1" ht="15.75" thickBot="1" x14ac:dyDescent="0.3">
      <c r="A40" s="31" t="s">
        <v>43</v>
      </c>
      <c r="B40" s="54" t="s">
        <v>44</v>
      </c>
      <c r="C40" s="55"/>
      <c r="D40" s="55"/>
      <c r="E40" s="32">
        <f>E7*0.13+E7*0.3+E20*0.18+E24*0.13+E24*0.3+E25*0.13+E25*0.3</f>
        <v>387060</v>
      </c>
      <c r="F40" s="32">
        <f>E40/12</f>
        <v>32255</v>
      </c>
      <c r="G40" s="32">
        <f>F40</f>
        <v>32255</v>
      </c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</row>
    <row r="41" spans="1:92" ht="15.75" thickBot="1" x14ac:dyDescent="0.3"/>
    <row r="42" spans="1:92" s="37" customFormat="1" x14ac:dyDescent="0.25">
      <c r="A42" s="34"/>
      <c r="B42" s="56" t="s">
        <v>45</v>
      </c>
      <c r="C42" s="56"/>
      <c r="D42" s="57"/>
      <c r="E42" s="35">
        <f>SUM(E40,E38,E28,E16)</f>
        <v>2635260</v>
      </c>
      <c r="F42" s="35">
        <f t="shared" ref="F42:G42" si="4">SUM(F40,F38,F28,F16)</f>
        <v>250618.63636363638</v>
      </c>
      <c r="G42" s="35">
        <f t="shared" si="4"/>
        <v>206096.41414141416</v>
      </c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</row>
    <row r="43" spans="1:92" x14ac:dyDescent="0.25">
      <c r="D43">
        <v>100</v>
      </c>
    </row>
    <row r="44" spans="1:92" x14ac:dyDescent="0.25">
      <c r="D44" s="42" t="s">
        <v>75</v>
      </c>
      <c r="E44" s="43">
        <f>E42/12/D43</f>
        <v>2196.0500000000002</v>
      </c>
    </row>
    <row r="45" spans="1:92" x14ac:dyDescent="0.25">
      <c r="D45" s="44" t="str">
        <f>A6</f>
        <v>1. Обязательные платежи по содержанию ДНТ</v>
      </c>
      <c r="E45" s="45">
        <f>E16/12/D43</f>
        <v>726.66666666666674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</row>
    <row r="46" spans="1:92" x14ac:dyDescent="0.25">
      <c r="D46" s="46" t="str">
        <f>A17</f>
        <v>2 . ПЛАТЕЖИ ПО МИНИМАЛЬНОМУ ОБЕСПЕЧЕНИЮ ЖИЗНЕДЕЯТЕЛЬНОСТИ ПОСЁЛКА</v>
      </c>
      <c r="E46" s="47">
        <f>(E28+E40)/12/D43</f>
        <v>1333.55</v>
      </c>
    </row>
    <row r="47" spans="1:92" x14ac:dyDescent="0.25">
      <c r="D47" s="48" t="str">
        <f>A29</f>
        <v>3. Инвестиционный блок</v>
      </c>
      <c r="E47" s="49">
        <f>E38/12/D43</f>
        <v>135.83333333333334</v>
      </c>
    </row>
  </sheetData>
  <mergeCells count="38">
    <mergeCell ref="A1:F1"/>
    <mergeCell ref="A2:F2"/>
    <mergeCell ref="A3:F3"/>
    <mergeCell ref="B15:D15"/>
    <mergeCell ref="B5:D5"/>
    <mergeCell ref="A6:F6"/>
    <mergeCell ref="B7:D7"/>
    <mergeCell ref="B8:D8"/>
    <mergeCell ref="B9:D9"/>
    <mergeCell ref="B10:D10"/>
    <mergeCell ref="B11:D11"/>
    <mergeCell ref="B12:D12"/>
    <mergeCell ref="B13:D13"/>
    <mergeCell ref="B14:D14"/>
    <mergeCell ref="B28:D28"/>
    <mergeCell ref="A17:F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40:D40"/>
    <mergeCell ref="B42:D42"/>
    <mergeCell ref="A29:F29"/>
    <mergeCell ref="B30:D30"/>
    <mergeCell ref="B31:D31"/>
    <mergeCell ref="B32:D32"/>
    <mergeCell ref="B33:D33"/>
    <mergeCell ref="B36:D36"/>
    <mergeCell ref="B37:D37"/>
    <mergeCell ref="B34:D34"/>
    <mergeCell ref="B35:D35"/>
    <mergeCell ref="B38:D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Oleg</cp:lastModifiedBy>
  <dcterms:created xsi:type="dcterms:W3CDTF">2014-11-14T11:20:54Z</dcterms:created>
  <dcterms:modified xsi:type="dcterms:W3CDTF">2015-02-14T17:18:23Z</dcterms:modified>
</cp:coreProperties>
</file>