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\Documents\Новое ДНП Медвежье озеро 2014\"/>
    </mc:Choice>
  </mc:AlternateContent>
  <bookViews>
    <workbookView xWindow="0" yWindow="0" windowWidth="20490" windowHeight="7755"/>
  </bookViews>
  <sheets>
    <sheet name="Итого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G44" i="1" l="1"/>
  <c r="G40" i="1"/>
  <c r="G29" i="1"/>
  <c r="G17" i="1"/>
  <c r="G10" i="1"/>
  <c r="E10" i="1"/>
  <c r="G15" i="1"/>
  <c r="G25" i="1" l="1"/>
  <c r="G26" i="1"/>
  <c r="I22" i="1"/>
  <c r="G22" i="1"/>
  <c r="H22" i="1"/>
  <c r="G16" i="1"/>
  <c r="G7" i="1"/>
  <c r="E44" i="1" l="1"/>
  <c r="E42" i="1"/>
  <c r="E38" i="1"/>
  <c r="E32" i="1"/>
  <c r="E33" i="1"/>
  <c r="E34" i="1"/>
  <c r="E35" i="1"/>
  <c r="E36" i="1"/>
  <c r="E37" i="1"/>
  <c r="E31" i="1"/>
  <c r="E40" i="1"/>
  <c r="E23" i="1"/>
  <c r="E24" i="1"/>
  <c r="E25" i="1"/>
  <c r="E26" i="1"/>
  <c r="F26" i="1" s="1"/>
  <c r="E27" i="1"/>
  <c r="E28" i="1"/>
  <c r="E22" i="1"/>
  <c r="E29" i="1"/>
  <c r="E8" i="1"/>
  <c r="E9" i="1"/>
  <c r="E11" i="1"/>
  <c r="E12" i="1"/>
  <c r="E13" i="1"/>
  <c r="E14" i="1"/>
  <c r="E15" i="1"/>
  <c r="E7" i="1"/>
  <c r="F7" i="1" s="1"/>
  <c r="E17" i="1" l="1"/>
  <c r="F17" i="1"/>
  <c r="F42" i="1"/>
  <c r="F16" i="1"/>
  <c r="F11" i="1" l="1"/>
  <c r="F40" i="1" l="1"/>
  <c r="F44" i="1" s="1"/>
  <c r="F29" i="1" l="1"/>
</calcChain>
</file>

<file path=xl/sharedStrings.xml><?xml version="1.0" encoding="utf-8"?>
<sst xmlns="http://schemas.openxmlformats.org/spreadsheetml/2006/main" count="86" uniqueCount="84">
  <si>
    <t>№ п/п</t>
  </si>
  <si>
    <t>Статья расхода</t>
  </si>
  <si>
    <t>1. Обязательные платежи по содержанию ДНТ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</si>
  <si>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</si>
  <si>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</si>
  <si>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</si>
  <si>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</si>
  <si>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</si>
  <si>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</si>
  <si>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</si>
  <si>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</si>
  <si>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</si>
  <si>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2 . ПЛАТЕЖИ ПО МИНИМАЛЬНОМУ ОБЕСПЕЧЕНИЮ ЖИЗНЕДЕЯТЕЛЬНОСТИ ПОСЁЛКА</t>
  </si>
  <si>
    <t>2.1.</t>
  </si>
  <si>
    <t xml:space="preserve">Услуги ЧОП по осуществлению контрольно-пропускного режима на территорию поселка, 5 постов 350 000 руб в мес БЕЗ НАЛОГОВ </t>
  </si>
  <si>
    <t>2.2.</t>
  </si>
  <si>
    <t xml:space="preserve">Услуги вневедомственной охраны (тревожная кнопка) на случай чрезвычайных ситуаций, включая оборудование и 2 кнопки. 5 000 руб в мес </t>
  </si>
  <si>
    <t>2.3.</t>
  </si>
  <si>
    <t>2.4.</t>
  </si>
  <si>
    <t>2.5.</t>
  </si>
  <si>
    <t>Обслуживание и текущий ремонт дренажной системы поселка</t>
  </si>
  <si>
    <t>2.6.</t>
  </si>
  <si>
    <t>2.7.</t>
  </si>
  <si>
    <t>2.8.</t>
  </si>
  <si>
    <t>Специалист по выставлению счетов, работа с дебиторской задолженностью, делопроизводство, работа с собственниками ( 35 390 руб в мес БЕЗ налогов)</t>
  </si>
  <si>
    <t>2.9.</t>
  </si>
  <si>
    <t>Обработка против клещей общественных зон посёлка, включая обработку детской площадки</t>
  </si>
  <si>
    <t>2.10.</t>
  </si>
  <si>
    <t xml:space="preserve">ИТОГО 2-ой блок </t>
  </si>
  <si>
    <t>3. Инвестиционный блок</t>
  </si>
  <si>
    <t>3.1.</t>
  </si>
  <si>
    <t>Установка лежачих полицейских ( для ограничения скорости передвижения по посёлку)</t>
  </si>
  <si>
    <t>3.2.</t>
  </si>
  <si>
    <t>Установка дорожных знаков ( не более 20 шт. по 4,5 тыс р.) Примечание - данный пункт актуален только вслучае принятия решения по п. 3.1</t>
  </si>
  <si>
    <t>3.3</t>
  </si>
  <si>
    <t>Вывоз диких собак ( около 20 собак по 4 т.р.)</t>
  </si>
  <si>
    <t>3.4.</t>
  </si>
  <si>
    <t>3.5.</t>
  </si>
  <si>
    <t>Установка средств слежения</t>
  </si>
  <si>
    <t>3.6.</t>
  </si>
  <si>
    <t>Расходы на юридические услуги оказываемые товариществу</t>
  </si>
  <si>
    <t xml:space="preserve">ИТОГО 3-ий блок </t>
  </si>
  <si>
    <t>4.</t>
  </si>
  <si>
    <t>Обязательные налоги и платежи</t>
  </si>
  <si>
    <t>ИТОГО по всем блокам с налогами и сборами</t>
  </si>
  <si>
    <t>ДНП "Медвежье Озеро 2014"</t>
  </si>
  <si>
    <t>Расходы на проведение общих собраний 2 раза в год</t>
  </si>
  <si>
    <t>Аренда юридического адреса Партнёрства</t>
  </si>
  <si>
    <t>Аренда помещения правления и охраны</t>
  </si>
  <si>
    <t xml:space="preserve">Услуги банка </t>
  </si>
  <si>
    <t>Услуги почты</t>
  </si>
  <si>
    <t>Утилизация и вывоз бытовых отходов по договору со специализированной организацией</t>
  </si>
  <si>
    <t xml:space="preserve">Обслуживание и текущий ремонт электрохозяйства поселка </t>
  </si>
  <si>
    <t xml:space="preserve">Чистка снега ( с 15 ноября по 15 апреля) </t>
  </si>
  <si>
    <t xml:space="preserve">Обслуживание ЗОП ( ИОП) Комендант посёлка и рабочие </t>
  </si>
  <si>
    <t>Чистка дорог в летнее время  водой -  поливальной машиной с щёткой с мая по октябрь + уборка поваленных деревьев</t>
  </si>
  <si>
    <t>Материалы, инструменты , сырьё, инвентарь, хоз принадлежности ( бензин для бензопилы, триммеры для покоса травы, ломаты, перчатки и т.д.) + ПЕСОК ДЛЯ ПОСЫПКИ ДОРОГ ЗИМОЙ</t>
  </si>
  <si>
    <t>3.7</t>
  </si>
  <si>
    <t>Информационные баннеры</t>
  </si>
  <si>
    <t>Обслуживание и текущий ремонт площадок и ограждений для сбора бытовых отходов. Установки доп. Загрождения и чипов</t>
  </si>
  <si>
    <t>Расходы на лицензирование необходимого програмного обеспечения 1С, КОНТУР ( для сдачи деклараций через интернет)</t>
  </si>
  <si>
    <t>3.8.</t>
  </si>
  <si>
    <t>Изготовление копии плана застройки посёлка на ДНП</t>
  </si>
  <si>
    <t>Канцелярские расходы, расходы на орг.технику ( компьютер, принтер, картриджи , пропуска, плёнка для ламинатор)</t>
  </si>
  <si>
    <t>Специалист по бухгалтерскому и налоговому учёту</t>
  </si>
  <si>
    <t>3.9</t>
  </si>
  <si>
    <t>Чистка пруда</t>
  </si>
  <si>
    <t>1.10</t>
  </si>
  <si>
    <t>Административная часть</t>
  </si>
  <si>
    <t>ПЛАН 2016 , руб. в год</t>
  </si>
  <si>
    <t>ФАКТ 2015</t>
  </si>
  <si>
    <t>трактор</t>
  </si>
  <si>
    <t>чистка вокруг озера</t>
  </si>
  <si>
    <t>песок</t>
  </si>
  <si>
    <t>пропуска,  квитанции, документы в магазине</t>
  </si>
  <si>
    <t>авансовые отчёты ещё не закрывали, когда сумма будет точная - внесу изменения</t>
  </si>
  <si>
    <t>с НДФЛ</t>
  </si>
  <si>
    <t>не оплачиваем, ждём результатов выборов на очереднос собрании . Если остаюсь председателем, то оформлю адрес на своём участке БЕСПЛАТНО. Если перевыберут - попросим нового председателя оформить на своём участке</t>
  </si>
  <si>
    <t>Комментарии</t>
  </si>
  <si>
    <t>ПРОГНОЗ т.к. второе собрание ( зимой будет точно не на улице, то на его проведение необходимо каждый месяц собирать из взносов</t>
  </si>
  <si>
    <t xml:space="preserve">1 квартал 2016 г. </t>
  </si>
  <si>
    <t>Вместе с НДФЛ</t>
  </si>
  <si>
    <t xml:space="preserve">по рабочему цифра предварительная , сегодня с Верой будем по кварталу все затраты смотреть. Возможно  изменится. </t>
  </si>
  <si>
    <r>
      <t>Бюджет 2016 с ФАКТИЧЕСКИМИ затратами</t>
    </r>
    <r>
      <rPr>
        <b/>
        <sz val="11"/>
        <color rgb="FFFF0000"/>
        <rFont val="Verdana"/>
        <family val="2"/>
        <charset val="204"/>
      </rPr>
      <t xml:space="preserve"> ( данные предварительные - окончательный вариант после закрытия квартала и собрания) !!!!!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</si>
</sst>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000000"/>
      <name val="Verdana"/>
      <family val="2"/>
      <charset val="204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b/>
      <sz val="11"/>
      <color rgb="FFFF0000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9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Border="1"/>
    <xf numFmtId="4" fontId="0" fillId="0" borderId="2" xfId="0" applyNumberFormat="1" applyBorder="1"/>
    <xf numFmtId="0" fontId="0" fillId="0" borderId="3" xfId="0" applyFill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Fill="1" applyBorder="1" applyAlignment="1">
      <alignment horizontal="left" vertical="center"/>
    </xf>
    <xf numFmtId="4" fontId="2" fillId="0" borderId="8" xfId="0" applyNumberFormat="1" applyFont="1" applyBorder="1" applyAlignment="1">
      <alignment vertical="center"/>
    </xf>
    <xf numFmtId="49" fontId="0" fillId="0" borderId="13" xfId="0" applyNumberFormat="1" applyFill="1" applyBorder="1" applyAlignment="1">
      <alignment horizontal="left" vertical="center"/>
    </xf>
    <xf numFmtId="4" fontId="2" fillId="0" borderId="14" xfId="0" applyNumberFormat="1" applyFont="1" applyBorder="1" applyAlignment="1">
      <alignment vertical="center"/>
    </xf>
    <xf numFmtId="4" fontId="7" fillId="0" borderId="14" xfId="0" applyNumberFormat="1" applyFont="1" applyBorder="1" applyAlignment="1">
      <alignment vertical="center"/>
    </xf>
    <xf numFmtId="49" fontId="0" fillId="0" borderId="17" xfId="0" applyNumberFormat="1" applyFill="1" applyBorder="1" applyAlignment="1">
      <alignment horizontal="left" vertical="center"/>
    </xf>
    <xf numFmtId="4" fontId="2" fillId="0" borderId="19" xfId="0" applyNumberFormat="1" applyFont="1" applyBorder="1" applyAlignment="1">
      <alignment vertical="center"/>
    </xf>
    <xf numFmtId="49" fontId="0" fillId="2" borderId="0" xfId="0" applyNumberFormat="1" applyFill="1" applyAlignment="1">
      <alignment horizontal="left" vertical="center"/>
    </xf>
    <xf numFmtId="0" fontId="0" fillId="2" borderId="0" xfId="0" applyFill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" fontId="2" fillId="2" borderId="8" xfId="0" applyNumberFormat="1" applyFont="1" applyFill="1" applyBorder="1" applyAlignment="1">
      <alignment vertical="center"/>
    </xf>
    <xf numFmtId="49" fontId="0" fillId="2" borderId="17" xfId="0" applyNumberFormat="1" applyFill="1" applyBorder="1" applyAlignment="1">
      <alignment horizontal="left" vertical="center"/>
    </xf>
    <xf numFmtId="4" fontId="2" fillId="2" borderId="19" xfId="0" applyNumberFormat="1" applyFont="1" applyFill="1" applyBorder="1" applyAlignment="1">
      <alignment vertical="center"/>
    </xf>
    <xf numFmtId="49" fontId="0" fillId="0" borderId="11" xfId="0" applyNumberFormat="1" applyFill="1" applyBorder="1" applyAlignment="1">
      <alignment horizontal="left" vertical="center"/>
    </xf>
    <xf numFmtId="4" fontId="2" fillId="0" borderId="12" xfId="0" applyNumberFormat="1" applyFont="1" applyBorder="1" applyAlignment="1">
      <alignment vertical="center"/>
    </xf>
    <xf numFmtId="49" fontId="0" fillId="0" borderId="15" xfId="0" applyNumberFormat="1" applyFill="1" applyBorder="1" applyAlignment="1">
      <alignment horizontal="left" vertical="center"/>
    </xf>
    <xf numFmtId="4" fontId="2" fillId="0" borderId="16" xfId="0" applyNumberFormat="1" applyFont="1" applyBorder="1" applyAlignment="1">
      <alignment vertical="center"/>
    </xf>
    <xf numFmtId="49" fontId="0" fillId="0" borderId="3" xfId="0" applyNumberFormat="1" applyFill="1" applyBorder="1" applyAlignment="1">
      <alignment horizontal="left" vertical="center"/>
    </xf>
    <xf numFmtId="4" fontId="2" fillId="0" borderId="6" xfId="0" applyNumberFormat="1" applyFont="1" applyBorder="1" applyAlignment="1">
      <alignment vertical="center"/>
    </xf>
    <xf numFmtId="49" fontId="0" fillId="0" borderId="0" xfId="0" applyNumberFormat="1" applyFill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4" fontId="2" fillId="0" borderId="10" xfId="0" applyNumberFormat="1" applyFont="1" applyBorder="1" applyAlignment="1">
      <alignment vertical="center"/>
    </xf>
    <xf numFmtId="4" fontId="0" fillId="0" borderId="0" xfId="0" applyNumberFormat="1"/>
    <xf numFmtId="49" fontId="3" fillId="3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4" fontId="2" fillId="0" borderId="0" xfId="0" applyNumberFormat="1" applyFont="1"/>
    <xf numFmtId="164" fontId="0" fillId="0" borderId="0" xfId="0" applyNumberFormat="1" applyFill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164" fontId="0" fillId="0" borderId="0" xfId="1" applyNumberFormat="1" applyFont="1" applyFill="1" applyAlignment="1">
      <alignment vertical="center"/>
    </xf>
    <xf numFmtId="164" fontId="2" fillId="0" borderId="8" xfId="1" applyNumberFormat="1" applyFont="1" applyBorder="1" applyAlignment="1">
      <alignment vertical="center"/>
    </xf>
    <xf numFmtId="164" fontId="2" fillId="0" borderId="14" xfId="1" applyNumberFormat="1" applyFont="1" applyBorder="1" applyAlignment="1">
      <alignment vertical="center"/>
    </xf>
    <xf numFmtId="164" fontId="7" fillId="0" borderId="14" xfId="1" applyNumberFormat="1" applyFont="1" applyBorder="1" applyAlignment="1">
      <alignment vertical="center"/>
    </xf>
    <xf numFmtId="164" fontId="2" fillId="2" borderId="14" xfId="1" applyNumberFormat="1" applyFont="1" applyFill="1" applyBorder="1" applyAlignment="1">
      <alignment vertical="center"/>
    </xf>
    <xf numFmtId="3" fontId="2" fillId="0" borderId="0" xfId="0" applyNumberFormat="1" applyFont="1" applyBorder="1" applyAlignment="1">
      <alignment vertical="center" wrapText="1"/>
    </xf>
    <xf numFmtId="3" fontId="2" fillId="2" borderId="7" xfId="0" applyNumberFormat="1" applyFont="1" applyFill="1" applyBorder="1" applyAlignment="1">
      <alignment horizontal="center" vertical="center"/>
    </xf>
    <xf numFmtId="3" fontId="2" fillId="0" borderId="12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3" fontId="2" fillId="2" borderId="21" xfId="0" applyNumberFormat="1" applyFont="1" applyFill="1" applyBorder="1" applyAlignment="1">
      <alignment horizontal="center" vertical="center"/>
    </xf>
    <xf numFmtId="3" fontId="10" fillId="3" borderId="7" xfId="0" applyNumberFormat="1" applyFont="1" applyFill="1" applyBorder="1" applyAlignment="1">
      <alignment horizontal="center" vertical="center"/>
    </xf>
    <xf numFmtId="4" fontId="10" fillId="3" borderId="8" xfId="0" applyNumberFormat="1" applyFont="1" applyFill="1" applyBorder="1" applyAlignment="1">
      <alignment vertical="center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64" fontId="0" fillId="0" borderId="0" xfId="1" applyNumberFormat="1" applyFont="1" applyFill="1" applyAlignment="1">
      <alignment vertical="center" wrapText="1"/>
    </xf>
    <xf numFmtId="4" fontId="0" fillId="0" borderId="0" xfId="0" applyNumberForma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43" fontId="0" fillId="0" borderId="0" xfId="0" applyNumberFormat="1" applyFill="1" applyAlignment="1">
      <alignment vertical="center"/>
    </xf>
    <xf numFmtId="9" fontId="1" fillId="0" borderId="0" xfId="2" applyFont="1" applyFill="1" applyAlignment="1">
      <alignment vertical="center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46</xdr:row>
      <xdr:rowOff>0</xdr:rowOff>
    </xdr:from>
    <xdr:to>
      <xdr:col>6</xdr:col>
      <xdr:colOff>88900</xdr:colOff>
      <xdr:row>49</xdr:row>
      <xdr:rowOff>59779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26244004"/>
          <a:ext cx="774700" cy="483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4;&#1077;&#1090;&#1072;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того"/>
      <sheetName val="1 кв"/>
      <sheetName val="2 кв"/>
      <sheetName val=" 3 кв"/>
      <sheetName val="4 кв"/>
      <sheetName val="1 полугодие"/>
      <sheetName val="комментарии"/>
      <sheetName val="Мусор"/>
      <sheetName val="Зарплата"/>
      <sheetName val="Рабочий"/>
    </sheetNames>
    <sheetDataSet>
      <sheetData sheetId="0">
        <row r="7">
          <cell r="M7">
            <v>321000</v>
          </cell>
        </row>
        <row r="8">
          <cell r="M8">
            <v>0</v>
          </cell>
        </row>
        <row r="9">
          <cell r="M9">
            <v>15000</v>
          </cell>
        </row>
        <row r="10">
          <cell r="M10">
            <v>22500</v>
          </cell>
        </row>
        <row r="11">
          <cell r="M11">
            <v>35000</v>
          </cell>
        </row>
        <row r="12">
          <cell r="M12">
            <v>3000</v>
          </cell>
        </row>
        <row r="13">
          <cell r="M13">
            <v>13000</v>
          </cell>
        </row>
        <row r="14">
          <cell r="M14">
            <v>13300</v>
          </cell>
        </row>
        <row r="15">
          <cell r="M15">
            <v>358000</v>
          </cell>
        </row>
        <row r="21">
          <cell r="M21">
            <v>364450</v>
          </cell>
        </row>
        <row r="22">
          <cell r="M22">
            <v>30000</v>
          </cell>
        </row>
        <row r="23">
          <cell r="M23">
            <v>87010.13</v>
          </cell>
        </row>
        <row r="24">
          <cell r="M24">
            <v>281175</v>
          </cell>
        </row>
        <row r="25">
          <cell r="M25">
            <v>365400</v>
          </cell>
        </row>
        <row r="26">
          <cell r="M26">
            <v>0</v>
          </cell>
        </row>
        <row r="27">
          <cell r="M27">
            <v>0</v>
          </cell>
        </row>
        <row r="28">
          <cell r="E28">
            <v>1213200</v>
          </cell>
        </row>
        <row r="30">
          <cell r="M30">
            <v>40000</v>
          </cell>
        </row>
        <row r="31">
          <cell r="M31">
            <v>0</v>
          </cell>
        </row>
        <row r="32">
          <cell r="M32"/>
        </row>
        <row r="33">
          <cell r="M33">
            <v>27328</v>
          </cell>
        </row>
        <row r="34">
          <cell r="M34"/>
        </row>
        <row r="35">
          <cell r="M35"/>
        </row>
        <row r="36">
          <cell r="M36">
            <v>0</v>
          </cell>
        </row>
        <row r="37">
          <cell r="M37">
            <v>25000</v>
          </cell>
        </row>
        <row r="38">
          <cell r="M38">
            <v>92328</v>
          </cell>
        </row>
        <row r="40">
          <cell r="M40">
            <v>319560</v>
          </cell>
        </row>
        <row r="42">
          <cell r="M42">
            <v>2320723.13</v>
          </cell>
        </row>
      </sheetData>
      <sheetData sheetId="1">
        <row r="44">
          <cell r="F44">
            <v>575842</v>
          </cell>
        </row>
      </sheetData>
      <sheetData sheetId="2">
        <row r="44">
          <cell r="G44">
            <v>566090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3"/>
  <sheetViews>
    <sheetView tabSelected="1" zoomScale="84" workbookViewId="0">
      <pane xSplit="4" ySplit="6" topLeftCell="E36" activePane="bottomRight" state="frozen"/>
      <selection pane="topRight" activeCell="E1" sqref="E1"/>
      <selection pane="bottomLeft" activeCell="A7" sqref="A7"/>
      <selection pane="bottomRight" activeCell="G44" sqref="G44"/>
    </sheetView>
  </sheetViews>
  <sheetFormatPr defaultRowHeight="15" x14ac:dyDescent="0.25"/>
  <cols>
    <col min="1" max="1" width="6.28515625" style="1" customWidth="1"/>
    <col min="3" max="3" width="13.42578125" customWidth="1"/>
    <col min="4" max="4" width="38.7109375" customWidth="1"/>
    <col min="5" max="5" width="23.85546875" customWidth="1"/>
    <col min="6" max="6" width="19.7109375" style="32" customWidth="1"/>
    <col min="7" max="7" width="17.5703125" style="1" customWidth="1"/>
    <col min="8" max="8" width="75" style="1" customWidth="1"/>
    <col min="9" max="9" width="16.7109375" style="1" customWidth="1"/>
    <col min="10" max="85" width="9.140625" style="1"/>
  </cols>
  <sheetData>
    <row r="1" spans="1:85" ht="62.25" customHeight="1" x14ac:dyDescent="0.25">
      <c r="A1" s="90" t="s">
        <v>83</v>
      </c>
      <c r="B1" s="90"/>
      <c r="C1" s="90"/>
      <c r="D1" s="90"/>
      <c r="E1" s="90"/>
      <c r="F1" s="90"/>
    </row>
    <row r="2" spans="1:85" x14ac:dyDescent="0.25">
      <c r="A2" s="80" t="s">
        <v>45</v>
      </c>
      <c r="B2" s="80"/>
      <c r="C2" s="80"/>
      <c r="D2" s="80"/>
      <c r="E2" s="80"/>
      <c r="F2" s="80"/>
    </row>
    <row r="3" spans="1:85" ht="16.5" thickBot="1" x14ac:dyDescent="0.3">
      <c r="A3" s="81"/>
      <c r="B3" s="82"/>
      <c r="C3" s="82"/>
      <c r="D3" s="82"/>
      <c r="E3" s="82"/>
      <c r="F3" s="82"/>
    </row>
    <row r="4" spans="1:85" x14ac:dyDescent="0.25">
      <c r="A4" s="2"/>
      <c r="B4" s="3"/>
      <c r="C4" s="3"/>
      <c r="D4" s="3"/>
      <c r="E4" s="3"/>
      <c r="F4" s="4"/>
    </row>
    <row r="5" spans="1:85" s="8" customFormat="1" ht="30.75" thickBot="1" x14ac:dyDescent="0.3">
      <c r="A5" s="5" t="s">
        <v>0</v>
      </c>
      <c r="B5" s="83" t="s">
        <v>1</v>
      </c>
      <c r="C5" s="84"/>
      <c r="D5" s="84"/>
      <c r="E5" s="6" t="s">
        <v>70</v>
      </c>
      <c r="F5" s="6" t="s">
        <v>69</v>
      </c>
      <c r="G5" s="7" t="s">
        <v>80</v>
      </c>
      <c r="H5" s="7" t="s">
        <v>78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</row>
    <row r="6" spans="1:85" s="8" customFormat="1" ht="19.5" thickBot="1" x14ac:dyDescent="0.3">
      <c r="A6" s="73" t="s">
        <v>2</v>
      </c>
      <c r="B6" s="74"/>
      <c r="C6" s="74"/>
      <c r="D6" s="74"/>
      <c r="E6" s="74"/>
      <c r="F6" s="74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</row>
    <row r="7" spans="1:85" s="8" customFormat="1" x14ac:dyDescent="0.25">
      <c r="A7" s="9" t="s">
        <v>3</v>
      </c>
      <c r="B7" s="85" t="s">
        <v>64</v>
      </c>
      <c r="C7" s="85"/>
      <c r="D7" s="85"/>
      <c r="E7" s="44">
        <f>[1]Итого!M7</f>
        <v>321000</v>
      </c>
      <c r="F7" s="10">
        <f>E7</f>
        <v>321000</v>
      </c>
      <c r="G7" s="39">
        <f>30000*3</f>
        <v>90000</v>
      </c>
      <c r="H7" s="7" t="s">
        <v>76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</row>
    <row r="8" spans="1:85" s="8" customFormat="1" x14ac:dyDescent="0.25">
      <c r="A8" s="11" t="s">
        <v>4</v>
      </c>
      <c r="B8" s="77" t="s">
        <v>48</v>
      </c>
      <c r="C8" s="77"/>
      <c r="D8" s="77"/>
      <c r="E8" s="45">
        <f>[1]Итого!M8</f>
        <v>0</v>
      </c>
      <c r="F8" s="12">
        <v>0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</row>
    <row r="9" spans="1:85" s="8" customFormat="1" ht="75" x14ac:dyDescent="0.25">
      <c r="A9" s="11" t="s">
        <v>5</v>
      </c>
      <c r="B9" s="77" t="s">
        <v>47</v>
      </c>
      <c r="C9" s="77"/>
      <c r="D9" s="77"/>
      <c r="E9" s="46">
        <f>[1]Итого!M9</f>
        <v>15000</v>
      </c>
      <c r="F9" s="13">
        <v>15000</v>
      </c>
      <c r="G9" s="7">
        <v>0</v>
      </c>
      <c r="H9" s="87" t="s">
        <v>77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</row>
    <row r="10" spans="1:85" s="8" customFormat="1" ht="45" x14ac:dyDescent="0.25">
      <c r="A10" s="11" t="s">
        <v>6</v>
      </c>
      <c r="B10" s="77" t="s">
        <v>46</v>
      </c>
      <c r="C10" s="77"/>
      <c r="D10" s="77"/>
      <c r="E10" s="45">
        <f>[1]Итого!M10</f>
        <v>22500</v>
      </c>
      <c r="F10" s="12">
        <v>25000</v>
      </c>
      <c r="G10" s="39">
        <f>E10/12*3</f>
        <v>5625</v>
      </c>
      <c r="H10" s="87" t="s">
        <v>79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</row>
    <row r="11" spans="1:85" s="8" customFormat="1" x14ac:dyDescent="0.25">
      <c r="A11" s="11" t="s">
        <v>7</v>
      </c>
      <c r="B11" s="77" t="s">
        <v>49</v>
      </c>
      <c r="C11" s="77"/>
      <c r="D11" s="77"/>
      <c r="E11" s="45">
        <f>[1]Итого!M11</f>
        <v>35000</v>
      </c>
      <c r="F11" s="12">
        <f>3500*12</f>
        <v>42000</v>
      </c>
      <c r="G11" s="7">
        <v>8532</v>
      </c>
      <c r="H11" s="8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</row>
    <row r="12" spans="1:85" s="8" customFormat="1" ht="30" x14ac:dyDescent="0.25">
      <c r="A12" s="11" t="s">
        <v>8</v>
      </c>
      <c r="B12" s="77" t="s">
        <v>50</v>
      </c>
      <c r="C12" s="77"/>
      <c r="D12" s="77"/>
      <c r="E12" s="45">
        <f>[1]Итого!M12</f>
        <v>3000</v>
      </c>
      <c r="F12" s="12">
        <v>10000</v>
      </c>
      <c r="G12" s="86">
        <v>0</v>
      </c>
      <c r="H12" s="87" t="s">
        <v>75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</row>
    <row r="13" spans="1:85" s="8" customFormat="1" ht="30" x14ac:dyDescent="0.25">
      <c r="A13" s="11" t="s">
        <v>9</v>
      </c>
      <c r="B13" s="77" t="s">
        <v>63</v>
      </c>
      <c r="C13" s="77"/>
      <c r="D13" s="77"/>
      <c r="E13" s="45">
        <f>[1]Итого!M13</f>
        <v>13000</v>
      </c>
      <c r="F13" s="12">
        <v>18000</v>
      </c>
      <c r="G13" s="86">
        <v>1500</v>
      </c>
      <c r="H13" s="87" t="s">
        <v>75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</row>
    <row r="14" spans="1:85" s="8" customFormat="1" x14ac:dyDescent="0.25">
      <c r="A14" s="11" t="s">
        <v>10</v>
      </c>
      <c r="B14" s="77" t="s">
        <v>60</v>
      </c>
      <c r="C14" s="77"/>
      <c r="D14" s="77"/>
      <c r="E14" s="45">
        <f>[1]Итого!M14</f>
        <v>13300</v>
      </c>
      <c r="F14" s="12">
        <v>0</v>
      </c>
      <c r="G14" s="7"/>
      <c r="H14" s="8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</row>
    <row r="15" spans="1:85" s="8" customFormat="1" ht="15.75" customHeight="1" x14ac:dyDescent="0.25">
      <c r="A15" s="11" t="s">
        <v>11</v>
      </c>
      <c r="B15" s="77" t="s">
        <v>51</v>
      </c>
      <c r="C15" s="77"/>
      <c r="D15" s="77"/>
      <c r="E15" s="45">
        <f>[1]Итого!M15</f>
        <v>358000</v>
      </c>
      <c r="F15" s="12">
        <v>400000</v>
      </c>
      <c r="G15" s="7">
        <f>22360+28380+32680</f>
        <v>83420</v>
      </c>
      <c r="H15" s="8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</row>
    <row r="16" spans="1:85" s="8" customFormat="1" x14ac:dyDescent="0.25">
      <c r="A16" s="11" t="s">
        <v>67</v>
      </c>
      <c r="B16" s="77" t="s">
        <v>68</v>
      </c>
      <c r="C16" s="77"/>
      <c r="D16" s="77"/>
      <c r="E16" s="45"/>
      <c r="F16" s="12">
        <f>3000*12</f>
        <v>36000</v>
      </c>
      <c r="G16" s="7">
        <f>3000*3</f>
        <v>9000</v>
      </c>
      <c r="H16" s="88" t="s">
        <v>74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</row>
    <row r="17" spans="1:85" s="8" customFormat="1" ht="15.75" thickBot="1" x14ac:dyDescent="0.3">
      <c r="A17" s="16"/>
      <c r="B17" s="17"/>
      <c r="C17" s="17"/>
      <c r="D17" s="17"/>
      <c r="E17" s="47">
        <f>SUM(E7:E16)</f>
        <v>780800</v>
      </c>
      <c r="F17" s="18">
        <f>SUM(F7:F16)</f>
        <v>867000</v>
      </c>
      <c r="G17" s="18">
        <f>SUM(G7:G16)</f>
        <v>198077</v>
      </c>
      <c r="H17" s="43"/>
      <c r="I17" s="3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</row>
    <row r="18" spans="1:85" s="8" customFormat="1" ht="19.5" thickBot="1" x14ac:dyDescent="0.3">
      <c r="A18" s="73" t="s">
        <v>12</v>
      </c>
      <c r="B18" s="74"/>
      <c r="C18" s="74"/>
      <c r="D18" s="74"/>
      <c r="E18" s="74"/>
      <c r="F18" s="74"/>
      <c r="G18" s="7"/>
      <c r="H18" s="7" t="s">
        <v>71</v>
      </c>
      <c r="I18" s="7" t="s">
        <v>72</v>
      </c>
      <c r="J18" s="7" t="s">
        <v>73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</row>
    <row r="19" spans="1:85" s="8" customFormat="1" hidden="1" x14ac:dyDescent="0.25">
      <c r="A19" s="9" t="s">
        <v>13</v>
      </c>
      <c r="B19" s="75" t="s">
        <v>14</v>
      </c>
      <c r="C19" s="75"/>
      <c r="D19" s="75"/>
      <c r="E19" s="41"/>
      <c r="F19" s="10">
        <v>0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</row>
    <row r="20" spans="1:85" s="8" customFormat="1" hidden="1" x14ac:dyDescent="0.25">
      <c r="A20" s="11" t="s">
        <v>15</v>
      </c>
      <c r="B20" s="76" t="s">
        <v>16</v>
      </c>
      <c r="C20" s="76"/>
      <c r="D20" s="76"/>
      <c r="E20" s="42"/>
      <c r="F20" s="12">
        <v>0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</row>
    <row r="21" spans="1:85" s="8" customFormat="1" hidden="1" x14ac:dyDescent="0.25">
      <c r="A21" s="11" t="s">
        <v>17</v>
      </c>
      <c r="B21" s="77" t="s">
        <v>52</v>
      </c>
      <c r="C21" s="77"/>
      <c r="D21" s="77"/>
      <c r="E21" s="40"/>
      <c r="F21" s="12">
        <v>0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</row>
    <row r="22" spans="1:85" s="8" customFormat="1" x14ac:dyDescent="0.25">
      <c r="A22" s="11" t="s">
        <v>18</v>
      </c>
      <c r="B22" s="77" t="s">
        <v>53</v>
      </c>
      <c r="C22" s="77"/>
      <c r="D22" s="77"/>
      <c r="E22" s="48">
        <f>[1]Итого!M21</f>
        <v>364450</v>
      </c>
      <c r="F22" s="12">
        <v>400000</v>
      </c>
      <c r="G22" s="7">
        <f>H22+I22+J22</f>
        <v>188000</v>
      </c>
      <c r="H22" s="7">
        <f>161750-5000</f>
        <v>156750</v>
      </c>
      <c r="I22" s="7">
        <f>(4+6+1+2+2+2.5+1.5+2)*1250</f>
        <v>26250</v>
      </c>
      <c r="J22" s="7">
        <v>5000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</row>
    <row r="23" spans="1:85" s="8" customFormat="1" x14ac:dyDescent="0.25">
      <c r="A23" s="11" t="s">
        <v>19</v>
      </c>
      <c r="B23" s="77" t="s">
        <v>20</v>
      </c>
      <c r="C23" s="77"/>
      <c r="D23" s="78"/>
      <c r="E23" s="48">
        <f>[1]Итого!M22</f>
        <v>30000</v>
      </c>
      <c r="F23" s="12">
        <v>0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</row>
    <row r="24" spans="1:85" s="8" customFormat="1" ht="30.75" customHeight="1" x14ac:dyDescent="0.25">
      <c r="A24" s="11" t="s">
        <v>21</v>
      </c>
      <c r="B24" s="77" t="s">
        <v>56</v>
      </c>
      <c r="C24" s="77"/>
      <c r="D24" s="78"/>
      <c r="E24" s="48">
        <f>[1]Итого!M23</f>
        <v>87010.13</v>
      </c>
      <c r="F24" s="12">
        <v>50000</v>
      </c>
      <c r="G24" s="86"/>
      <c r="H24" s="87" t="s">
        <v>75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</row>
    <row r="25" spans="1:85" s="8" customFormat="1" ht="30" x14ac:dyDescent="0.25">
      <c r="A25" s="11" t="s">
        <v>22</v>
      </c>
      <c r="B25" s="77" t="s">
        <v>54</v>
      </c>
      <c r="C25" s="77"/>
      <c r="D25" s="78"/>
      <c r="E25" s="48">
        <f>[1]Итого!M24</f>
        <v>281175</v>
      </c>
      <c r="F25" s="12">
        <v>250000</v>
      </c>
      <c r="G25" s="86">
        <f>16*1500</f>
        <v>24000</v>
      </c>
      <c r="H25" s="87" t="s">
        <v>82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</row>
    <row r="26" spans="1:85" s="8" customFormat="1" x14ac:dyDescent="0.25">
      <c r="A26" s="11" t="s">
        <v>23</v>
      </c>
      <c r="B26" s="77" t="s">
        <v>24</v>
      </c>
      <c r="C26" s="77"/>
      <c r="D26" s="78"/>
      <c r="E26" s="48">
        <f>[1]Итого!M25</f>
        <v>365400</v>
      </c>
      <c r="F26" s="12">
        <f>E26</f>
        <v>365400</v>
      </c>
      <c r="G26" s="7">
        <f>35000*3</f>
        <v>105000</v>
      </c>
      <c r="H26" s="7" t="s">
        <v>81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</row>
    <row r="27" spans="1:85" s="8" customFormat="1" x14ac:dyDescent="0.25">
      <c r="A27" s="11" t="s">
        <v>25</v>
      </c>
      <c r="B27" s="77" t="s">
        <v>26</v>
      </c>
      <c r="C27" s="77"/>
      <c r="D27" s="78"/>
      <c r="E27" s="48">
        <f>[1]Итого!M26</f>
        <v>0</v>
      </c>
      <c r="F27" s="12">
        <v>30000</v>
      </c>
      <c r="G27" s="36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</row>
    <row r="28" spans="1:85" s="8" customFormat="1" ht="15.75" thickBot="1" x14ac:dyDescent="0.3">
      <c r="A28" s="14" t="s">
        <v>27</v>
      </c>
      <c r="B28" s="79" t="s">
        <v>55</v>
      </c>
      <c r="C28" s="79"/>
      <c r="D28" s="79"/>
      <c r="E28" s="48">
        <f>[1]Итого!M27</f>
        <v>0</v>
      </c>
      <c r="F28" s="15">
        <v>50000</v>
      </c>
      <c r="G28" s="36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</row>
    <row r="29" spans="1:85" s="8" customFormat="1" ht="15.75" thickBot="1" x14ac:dyDescent="0.3">
      <c r="A29" s="19"/>
      <c r="B29" s="71" t="s">
        <v>28</v>
      </c>
      <c r="C29" s="71"/>
      <c r="D29" s="72"/>
      <c r="E29" s="49">
        <f>[1]Итого!$E$28</f>
        <v>1213200</v>
      </c>
      <c r="F29" s="20">
        <f>SUM(F19:F28)</f>
        <v>1145400</v>
      </c>
      <c r="G29" s="20">
        <f>SUM(G19:G28)</f>
        <v>317000</v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</row>
    <row r="30" spans="1:85" s="8" customFormat="1" ht="19.5" thickBot="1" x14ac:dyDescent="0.3">
      <c r="A30" s="61" t="s">
        <v>29</v>
      </c>
      <c r="B30" s="62"/>
      <c r="C30" s="62"/>
      <c r="D30" s="62"/>
      <c r="E30" s="62"/>
      <c r="F30" s="62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</row>
    <row r="31" spans="1:85" s="8" customFormat="1" x14ac:dyDescent="0.25">
      <c r="A31" s="23" t="s">
        <v>30</v>
      </c>
      <c r="B31" s="63" t="s">
        <v>31</v>
      </c>
      <c r="C31" s="63"/>
      <c r="D31" s="63"/>
      <c r="E31" s="50">
        <f>[1]Итого!M30</f>
        <v>40000</v>
      </c>
      <c r="F31" s="24">
        <v>40000</v>
      </c>
      <c r="G31" s="7">
        <v>53317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</row>
    <row r="32" spans="1:85" s="8" customFormat="1" x14ac:dyDescent="0.25">
      <c r="A32" s="25" t="s">
        <v>32</v>
      </c>
      <c r="B32" s="64" t="s">
        <v>33</v>
      </c>
      <c r="C32" s="64"/>
      <c r="D32" s="64"/>
      <c r="E32" s="51">
        <f>[1]Итого!M31</f>
        <v>0</v>
      </c>
      <c r="F32" s="26">
        <v>50000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</row>
    <row r="33" spans="1:85" s="8" customFormat="1" x14ac:dyDescent="0.25">
      <c r="A33" s="25" t="s">
        <v>34</v>
      </c>
      <c r="B33" s="64" t="s">
        <v>35</v>
      </c>
      <c r="C33" s="64"/>
      <c r="D33" s="64"/>
      <c r="E33" s="51">
        <f>[1]Итого!M32</f>
        <v>0</v>
      </c>
      <c r="F33" s="26">
        <v>20000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</row>
    <row r="34" spans="1:85" s="8" customFormat="1" x14ac:dyDescent="0.25">
      <c r="A34" s="25" t="s">
        <v>36</v>
      </c>
      <c r="B34" s="64" t="s">
        <v>59</v>
      </c>
      <c r="C34" s="64"/>
      <c r="D34" s="64"/>
      <c r="E34" s="51">
        <f>[1]Итого!M33</f>
        <v>27328</v>
      </c>
      <c r="F34" s="26">
        <v>10000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</row>
    <row r="35" spans="1:85" s="8" customFormat="1" x14ac:dyDescent="0.25">
      <c r="A35" s="25" t="s">
        <v>37</v>
      </c>
      <c r="B35" s="64" t="s">
        <v>38</v>
      </c>
      <c r="C35" s="64"/>
      <c r="D35" s="64"/>
      <c r="E35" s="51">
        <f>[1]Итого!M34</f>
        <v>0</v>
      </c>
      <c r="F35" s="26">
        <v>0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</row>
    <row r="36" spans="1:85" s="8" customFormat="1" ht="15.75" thickBot="1" x14ac:dyDescent="0.3">
      <c r="A36" s="27" t="s">
        <v>39</v>
      </c>
      <c r="B36" s="65" t="s">
        <v>40</v>
      </c>
      <c r="C36" s="65"/>
      <c r="D36" s="65"/>
      <c r="E36" s="52">
        <f>[1]Итого!M35</f>
        <v>0</v>
      </c>
      <c r="F36" s="28">
        <v>50000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</row>
    <row r="37" spans="1:85" s="8" customFormat="1" ht="15.75" thickBot="1" x14ac:dyDescent="0.3">
      <c r="A37" s="27" t="s">
        <v>57</v>
      </c>
      <c r="B37" s="65" t="s">
        <v>58</v>
      </c>
      <c r="C37" s="65"/>
      <c r="D37" s="65"/>
      <c r="E37" s="52">
        <f>[1]Итого!M36</f>
        <v>0</v>
      </c>
      <c r="F37" s="28">
        <v>10000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</row>
    <row r="38" spans="1:85" s="8" customFormat="1" ht="15.75" thickBot="1" x14ac:dyDescent="0.3">
      <c r="A38" s="27" t="s">
        <v>61</v>
      </c>
      <c r="B38" s="65" t="s">
        <v>62</v>
      </c>
      <c r="C38" s="65"/>
      <c r="D38" s="65"/>
      <c r="E38" s="52">
        <f>[1]Итого!M37</f>
        <v>25000</v>
      </c>
      <c r="F38" s="28">
        <v>0</v>
      </c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</row>
    <row r="39" spans="1:85" s="8" customFormat="1" ht="15.75" thickBot="1" x14ac:dyDescent="0.3">
      <c r="A39" s="27" t="s">
        <v>65</v>
      </c>
      <c r="B39" s="68" t="s">
        <v>66</v>
      </c>
      <c r="C39" s="69"/>
      <c r="D39" s="70"/>
      <c r="E39" s="53"/>
      <c r="F39" s="1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</row>
    <row r="40" spans="1:85" s="8" customFormat="1" ht="15.75" thickBot="1" x14ac:dyDescent="0.3">
      <c r="A40" s="21"/>
      <c r="B40" s="66" t="s">
        <v>41</v>
      </c>
      <c r="C40" s="66"/>
      <c r="D40" s="67"/>
      <c r="E40" s="54">
        <f>[1]Итого!$M$38</f>
        <v>92328</v>
      </c>
      <c r="F40" s="22">
        <f>SUM(F31:F39)</f>
        <v>180000</v>
      </c>
      <c r="G40" s="22">
        <f>SUM(G31:G39)</f>
        <v>53317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</row>
    <row r="41" spans="1:85" s="8" customFormat="1" ht="15.75" thickBot="1" x14ac:dyDescent="0.3">
      <c r="A41" s="29"/>
      <c r="F41" s="12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</row>
    <row r="42" spans="1:85" s="8" customFormat="1" ht="15.75" thickBot="1" x14ac:dyDescent="0.3">
      <c r="A42" s="30" t="s">
        <v>42</v>
      </c>
      <c r="B42" s="57" t="s">
        <v>43</v>
      </c>
      <c r="C42" s="58"/>
      <c r="D42" s="58"/>
      <c r="E42" s="31">
        <f>[1]Итого!$M$40</f>
        <v>319560</v>
      </c>
      <c r="F42" s="31">
        <f>F7*0.13+F7*0.3+F21*0.18+F25*0.13+F25*0.3+F26*0.13+F26*0.3+F16*0.3</f>
        <v>413452</v>
      </c>
      <c r="G42" s="89">
        <v>127734</v>
      </c>
      <c r="H42" s="91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</row>
    <row r="43" spans="1:85" ht="15.75" thickBot="1" x14ac:dyDescent="0.3"/>
    <row r="44" spans="1:85" s="35" customFormat="1" ht="15.75" x14ac:dyDescent="0.25">
      <c r="A44" s="33"/>
      <c r="B44" s="59" t="s">
        <v>44</v>
      </c>
      <c r="C44" s="59"/>
      <c r="D44" s="60"/>
      <c r="E44" s="55">
        <f>[1]Итого!$M$42</f>
        <v>2320723.13</v>
      </c>
      <c r="F44" s="56">
        <f>F42+F40+F29+F17</f>
        <v>2605852</v>
      </c>
      <c r="G44" s="56">
        <f>G42+G40+G29+G17</f>
        <v>696128</v>
      </c>
      <c r="H44" s="92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</row>
    <row r="46" spans="1:85" x14ac:dyDescent="0.25">
      <c r="D46" s="37"/>
      <c r="E46" s="37"/>
      <c r="F46" s="38"/>
    </row>
    <row r="47" spans="1:85" x14ac:dyDescent="0.25">
      <c r="D47" s="37"/>
      <c r="E47" s="37"/>
      <c r="F47" s="38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</row>
    <row r="48" spans="1:85" x14ac:dyDescent="0.25">
      <c r="D48" s="37"/>
      <c r="E48" s="37"/>
      <c r="F48" s="38"/>
    </row>
    <row r="49" spans="4:6" x14ac:dyDescent="0.25">
      <c r="D49" s="37"/>
      <c r="E49" s="37"/>
      <c r="F49" s="38"/>
    </row>
    <row r="50" spans="4:6" x14ac:dyDescent="0.25">
      <c r="D50" s="37"/>
      <c r="E50" s="37"/>
      <c r="F50" s="38"/>
    </row>
    <row r="51" spans="4:6" x14ac:dyDescent="0.25">
      <c r="D51" s="37"/>
      <c r="E51" s="37"/>
      <c r="F51" s="38"/>
    </row>
    <row r="52" spans="4:6" x14ac:dyDescent="0.25">
      <c r="D52" s="37"/>
      <c r="E52" s="37"/>
      <c r="F52" s="38"/>
    </row>
    <row r="53" spans="4:6" x14ac:dyDescent="0.25">
      <c r="D53" s="37"/>
      <c r="E53" s="37"/>
      <c r="F53" s="38"/>
    </row>
  </sheetData>
  <mergeCells count="40">
    <mergeCell ref="B16:D16"/>
    <mergeCell ref="A1:F1"/>
    <mergeCell ref="A2:F2"/>
    <mergeCell ref="A3:F3"/>
    <mergeCell ref="B15:D15"/>
    <mergeCell ref="B5:D5"/>
    <mergeCell ref="A6:F6"/>
    <mergeCell ref="B7:D7"/>
    <mergeCell ref="B8:D8"/>
    <mergeCell ref="B9:D9"/>
    <mergeCell ref="B10:D10"/>
    <mergeCell ref="B11:D11"/>
    <mergeCell ref="B12:D12"/>
    <mergeCell ref="B13:D13"/>
    <mergeCell ref="B14:D14"/>
    <mergeCell ref="B29:D29"/>
    <mergeCell ref="A18:F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42:D42"/>
    <mergeCell ref="B44:D44"/>
    <mergeCell ref="A30:F30"/>
    <mergeCell ref="B31:D31"/>
    <mergeCell ref="B32:D32"/>
    <mergeCell ref="B33:D33"/>
    <mergeCell ref="B34:D34"/>
    <mergeCell ref="B37:D37"/>
    <mergeCell ref="B38:D38"/>
    <mergeCell ref="B35:D35"/>
    <mergeCell ref="B36:D36"/>
    <mergeCell ref="B40:D40"/>
    <mergeCell ref="B39:D3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hg</cp:lastModifiedBy>
  <dcterms:created xsi:type="dcterms:W3CDTF">2014-11-14T11:20:54Z</dcterms:created>
  <dcterms:modified xsi:type="dcterms:W3CDTF">2016-04-09T17:05:01Z</dcterms:modified>
</cp:coreProperties>
</file>